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i_ponderati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<sst xmlns="http://schemas.openxmlformats.org/spreadsheetml/2006/main" count="47" uniqueCount="46">
  <si>
    <t xml:space="preserve">v04</t>
  </si>
  <si>
    <r>
      <rPr>
        <i val="true"/>
        <sz val="9"/>
        <rFont val="Arial"/>
        <family val="2"/>
      </rPr>
      <t xml:space="preserve">Qualora per una singola tipologia di impianto di irrigazione i valori di utilizzo per le colture interessate differiscano è necessario calcolare dei valori ponderati che garantiscano al sistema MOVIR di ottenere un totale corretto. 
</t>
    </r>
    <r>
      <rPr>
        <b val="true"/>
        <i val="true"/>
        <sz val="9"/>
        <rFont val="Arial"/>
        <family val="2"/>
      </rPr>
      <t xml:space="preserve">L’utente può inserire I dati nelle celle a sfondo giallo: le celle  a sfondo verde chiaro riportano i dati da inserire in MOVIR. </t>
    </r>
    <r>
      <rPr>
        <i val="true"/>
        <sz val="9"/>
        <rFont val="Arial"/>
        <family val="2"/>
      </rPr>
      <t xml:space="preserve">L’utente può specificare i giorni di intervento per ciascuna coltura in </t>
    </r>
    <r>
      <rPr>
        <b val="true"/>
        <i val="true"/>
        <u val="single"/>
        <sz val="9"/>
        <rFont val="Arial"/>
        <family val="2"/>
      </rPr>
      <t xml:space="preserve">SOLO UNO</t>
    </r>
    <r>
      <rPr>
        <i val="true"/>
        <sz val="9"/>
        <rFont val="Arial"/>
        <family val="2"/>
      </rPr>
      <t xml:space="preserve"> dei modi presentati (le altre celle devono essere vuote altrimenti il sistema marca in rosso la cella con il nome della coltivazione), quello a lui più comodo: il sistema riporta poi come ‘giorni di intervento’ il numero di volte che l’impianto viene considerato attivo. Il colore rosso evidenzia valori non corretti.
Il valore calcolato utilizzando i valori ponderati (cella verde scuro) dovrebbe essere simile a quello di controllo: la deviazione percentuale è riportata e viene evidenziata in rosso se supera il valore del 2%.  
(*)</t>
    </r>
    <r>
      <rPr>
        <b val="true"/>
        <i val="true"/>
        <sz val="9"/>
        <rFont val="Arial"/>
        <family val="2"/>
      </rPr>
      <t xml:space="preserve"> Attenzione: I valori di portata devono essere espressi in litri all’ora!</t>
    </r>
  </si>
  <si>
    <t xml:space="preserve">tipo impianto</t>
  </si>
  <si>
    <t xml:space="preserve">numero di valori eccessivi (mm equivalenti di pioggia)</t>
  </si>
  <si>
    <t xml:space="preserve">valori ponderati</t>
  </si>
  <si>
    <t xml:space="preserve">goccia</t>
  </si>
  <si>
    <t xml:space="preserve">data inizio</t>
  </si>
  <si>
    <t xml:space="preserve">giorni di sospensione</t>
  </si>
  <si>
    <t xml:space="preserve">pioggia</t>
  </si>
  <si>
    <t xml:space="preserve">data fine</t>
  </si>
  <si>
    <t xml:space="preserve">densità</t>
  </si>
  <si>
    <t xml:space="preserve">pioggia lenta</t>
  </si>
  <si>
    <t xml:space="preserve">giorni</t>
  </si>
  <si>
    <t xml:space="preserve">portata (*)</t>
  </si>
  <si>
    <t xml:space="preserve">microgetto / sottochioma</t>
  </si>
  <si>
    <t xml:space="preserve">durata</t>
  </si>
  <si>
    <t xml:space="preserve">scorrimento</t>
  </si>
  <si>
    <t xml:space="preserve">volume utilizzato</t>
  </si>
  <si>
    <t xml:space="preserve">errore di arrotondamento</t>
  </si>
  <si>
    <t xml:space="preserve">percentuale su durata stagione [0-100]</t>
  </si>
  <si>
    <t xml:space="preserve">giorni attività</t>
  </si>
  <si>
    <t xml:space="preserve">giorni sospensione</t>
  </si>
  <si>
    <t xml:space="preserve">giorni turnazione (**)</t>
  </si>
  <si>
    <t xml:space="preserve">giorni di intervento</t>
  </si>
  <si>
    <t xml:space="preserve">superficie [ha]</t>
  </si>
  <si>
    <t xml:space="preserve">densita [n/ha]</t>
  </si>
  <si>
    <t xml:space="preserve">portata (*) [l/h]</t>
  </si>
  <si>
    <t xml:space="preserve">tempo [h]</t>
  </si>
  <si>
    <t xml:space="preserve">tempo corr.  turnazione[h]</t>
  </si>
  <si>
    <t xml:space="preserve">acqua utilizzata [mc]</t>
  </si>
  <si>
    <t xml:space="preserve">t</t>
  </si>
  <si>
    <t xml:space="preserve">p</t>
  </si>
  <si>
    <t xml:space="preserve">d</t>
  </si>
  <si>
    <t xml:space="preserve">g</t>
  </si>
  <si>
    <t xml:space="preserve">mm equivalenti di pioggia</t>
  </si>
  <si>
    <r>
      <rPr>
        <sz val="10"/>
        <rFont val="Arial"/>
        <family val="2"/>
      </rPr>
      <t xml:space="preserve">(***) melo / </t>
    </r>
    <r>
      <rPr>
        <i val="true"/>
        <sz val="10"/>
        <rFont val="Arial"/>
        <family val="2"/>
      </rPr>
      <t xml:space="preserve">impianto 1</t>
    </r>
  </si>
  <si>
    <r>
      <rPr>
        <sz val="10"/>
        <rFont val="Arial"/>
        <family val="2"/>
      </rPr>
      <t xml:space="preserve">vite /</t>
    </r>
    <r>
      <rPr>
        <i val="true"/>
        <sz val="10"/>
        <rFont val="Arial"/>
        <family val="2"/>
      </rPr>
      <t xml:space="preserve"> impianto 2</t>
    </r>
  </si>
  <si>
    <r>
      <rPr>
        <sz val="10"/>
        <rFont val="Arial"/>
        <family val="2"/>
      </rPr>
      <t xml:space="preserve">piccoli frutti /</t>
    </r>
    <r>
      <rPr>
        <i val="true"/>
        <sz val="10"/>
        <rFont val="Arial"/>
        <family val="2"/>
      </rPr>
      <t xml:space="preserve"> impianto 3</t>
    </r>
  </si>
  <si>
    <r>
      <rPr>
        <sz val="10"/>
        <rFont val="Arial"/>
        <family val="2"/>
      </rPr>
      <t xml:space="preserve">foraggere /</t>
    </r>
    <r>
      <rPr>
        <i val="true"/>
        <sz val="10"/>
        <rFont val="Arial"/>
        <family val="2"/>
      </rPr>
      <t xml:space="preserve"> impianto 4</t>
    </r>
  </si>
  <si>
    <t xml:space="preserve">  </t>
  </si>
  <si>
    <r>
      <rPr>
        <sz val="10"/>
        <rFont val="Arial"/>
        <family val="2"/>
      </rPr>
      <t xml:space="preserve">cereali /</t>
    </r>
    <r>
      <rPr>
        <i val="true"/>
        <sz val="10"/>
        <rFont val="Arial"/>
        <family val="2"/>
      </rPr>
      <t xml:space="preserve"> impianto 5</t>
    </r>
  </si>
  <si>
    <t xml:space="preserve"> </t>
  </si>
  <si>
    <r>
      <rPr>
        <sz val="10"/>
        <rFont val="Arial"/>
        <family val="2"/>
      </rPr>
      <t xml:space="preserve">patate / </t>
    </r>
    <r>
      <rPr>
        <i val="true"/>
        <sz val="10"/>
        <rFont val="Arial"/>
        <family val="2"/>
      </rPr>
      <t xml:space="preserve">impianto 6</t>
    </r>
  </si>
  <si>
    <r>
      <rPr>
        <sz val="10"/>
        <rFont val="Arial"/>
        <family val="2"/>
      </rPr>
      <t xml:space="preserve">altro /</t>
    </r>
    <r>
      <rPr>
        <i val="true"/>
        <sz val="10"/>
        <rFont val="Arial"/>
        <family val="2"/>
      </rPr>
      <t xml:space="preserve"> impianto 7</t>
    </r>
  </si>
  <si>
    <t xml:space="preserve">(**) Il numero di giorni fra l’inizio di due turni di irrigazione consecutivi.
Supponiamo che un turno comprenda 5 giorni e venga ripetuto ogni settimana. Non dobbiamo considerare I due giorni come giorni di sospensione ma inseriamo come ‘giorni turnazione’ il valore 7: il tempo di irrigazione di ciascun intervento (le ore al giorno) ottenuto senza considerare la turnazione sarà quindi ridotto di un fattore 7 fornendo un valore di consumo corretto quando sarà molitplicato per superficie, etc …
Supponiamo di avere 3 interventi in settimana: questo corrisponde ad un valore di turnazione pari a 7/3, cioè 2.33.
Supponiamo di avere un sistema a settori con tre turni in settimana, due di due giorni con una durata di intervento pari ad 1h, uno di tre giorni con durata di 1.5h: ogni settore riceve quindi 3.5h di acqua ogni 7 giorni e quindi specifichiamo una durata di 3.5h e 7 giorni di turnazione.</t>
  </si>
  <si>
    <t xml:space="preserve">(***) Supponiamo di avere una singola coltura, ad es. vite, irrigata con lo stesso tipo di impianto, ad es. a goccia, ma con parametri, quali turnazione, portata, etc, diversi in base alla collocazione dei terreni. Possiamo comunque sfruttare il corrente foglio inserendo le variazioni d’impianto nelle varie righe.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</si>
</sst>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General"/>
    <numFmt numFmtId="166" formatCode="[$-410]dd/mm/yyyy"/>
    <numFmt numFmtId="167" formatCode="0"/>
    <numFmt numFmtId="168" formatCode="mm/dd/yy"/>
    <numFmt numFmtId="169" formatCode="#,##0.00"/>
    <numFmt numFmtId="170" formatCode="0.0&quot; mc&quot;"/>
    <numFmt numFmtId="171" formatCode="0.00%"/>
    <numFmt numFmtId="172" formatCode="0%"/>
    <numFmt numFmtId="173" formatCode="#,##0.0;[RED]\-#,##0.0"/>
    <numFmt numFmtId="174" formatCode="0.0"/>
    <numFmt numFmtId="175" formatCode="#,##0.0"/>
    <numFmt numFmtId="176" formatCode="0.0&quot; ha&quot;"/>
    <numFmt numFmtId="177" formatCode="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9"/>
      <name val="Arial"/>
      <family val="2"/>
    </font>
    <font>
      <b val="true"/>
      <i val="true"/>
      <sz val="9"/>
      <name val="Arial"/>
      <family val="2"/>
    </font>
    <font>
      <b val="true"/>
      <i val="true"/>
      <u val="single"/>
      <sz val="9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  <font>
      <i val="true"/>
      <sz val="10"/>
      <name val="Arial"/>
      <family val="2"/>
    </font>
    <font>
      <b val="true"/>
      <i val="tru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EFFB5"/>
        <bgColor rgb="FFFFFF99"/>
      </patternFill>
    </fill>
    <fill>
      <patternFill patternType="solid">
        <fgColor rgb="FF66CC00"/>
        <bgColor rgb="FF468A1A"/>
      </patternFill>
    </fill>
    <fill>
      <patternFill patternType="solid">
        <fgColor rgb="FF468A1A"/>
        <bgColor rgb="FF808000"/>
      </patternFill>
    </fill>
    <fill>
      <patternFill patternType="solid">
        <fgColor rgb="FFFF972F"/>
        <bgColor rgb="FFFF9900"/>
      </patternFill>
    </fill>
    <fill>
      <patternFill patternType="solid">
        <fgColor rgb="FFFF9900"/>
        <bgColor rgb="FFFF972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0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0" fillId="2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0" fillId="2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73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0" fillId="6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7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1"/>
        <i val="0"/>
        <color rgb="FFFFFFFF"/>
        <sz val="10"/>
      </font>
      <fill>
        <patternFill>
          <bgColor rgb="FFCC0000"/>
        </patternFill>
      </fill>
    </dxf>
    <dxf>
      <font>
        <b val="0"/>
        <i val="0"/>
        <color rgb="FFCC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FB5"/>
      <rgbColor rgb="FFCCFFFF"/>
      <rgbColor rgb="FF660066"/>
      <rgbColor rgb="FFFF972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CC00"/>
      <rgbColor rgb="FFFFCC00"/>
      <rgbColor rgb="FFFF9900"/>
      <rgbColor rgb="FFFF6600"/>
      <rgbColor rgb="FF666699"/>
      <rgbColor rgb="FF969696"/>
      <rgbColor rgb="FF003366"/>
      <rgbColor rgb="FF468A1A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29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B29" activeCellId="0" sqref="B2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39"/>
    <col collapsed="false" customWidth="true" hidden="false" outlineLevel="0" max="2" min="2" style="1" width="20.44"/>
    <col collapsed="false" customWidth="true" hidden="false" outlineLevel="0" max="3" min="3" style="1" width="26.42"/>
    <col collapsed="false" customWidth="true" hidden="false" outlineLevel="0" max="4" min="4" style="1" width="12.65"/>
    <col collapsed="false" customWidth="true" hidden="false" outlineLevel="0" max="5" min="5" style="1" width="19.06"/>
    <col collapsed="false" customWidth="true" hidden="false" outlineLevel="0" max="6" min="6" style="1" width="20.31"/>
    <col collapsed="false" customWidth="true" hidden="false" outlineLevel="0" max="7" min="7" style="1" width="19.75"/>
    <col collapsed="false" customWidth="true" hidden="false" outlineLevel="0" max="8" min="8" style="1" width="13.25"/>
    <col collapsed="false" customWidth="true" hidden="true" outlineLevel="0" max="9" min="9" style="2" width="6.3"/>
    <col collapsed="false" customWidth="true" hidden="false" outlineLevel="0" max="10" min="10" style="1" width="12.84"/>
    <col collapsed="false" customWidth="true" hidden="false" outlineLevel="0" max="11" min="11" style="1" width="12.79"/>
    <col collapsed="false" customWidth="true" hidden="false" outlineLevel="0" max="12" min="12" style="1" width="9.49"/>
    <col collapsed="false" customWidth="true" hidden="true" outlineLevel="0" max="13" min="13" style="1" width="13.21"/>
    <col collapsed="false" customWidth="true" hidden="true" outlineLevel="0" max="14" min="14" style="1" width="18.36"/>
    <col collapsed="false" customWidth="true" hidden="true" outlineLevel="0" max="16" min="15" style="1" width="10.2"/>
    <col collapsed="false" customWidth="true" hidden="true" outlineLevel="0" max="17" min="17" style="1" width="8.24"/>
    <col collapsed="false" customWidth="true" hidden="true" outlineLevel="0" max="18" min="18" style="1" width="17.01"/>
    <col collapsed="false" customWidth="true" hidden="false" outlineLevel="0" max="19" min="19" style="1" width="11.81"/>
    <col collapsed="false" customWidth="true" hidden="true" outlineLevel="0" max="20" min="20" style="1" width="21.56"/>
    <col collapsed="false" customWidth="true" hidden="true" outlineLevel="0" max="21" min="21" style="1" width="11.81"/>
    <col collapsed="false" customWidth="true" hidden="false" outlineLevel="0" max="1024" min="22" style="1" width="11.81"/>
  </cols>
  <sheetData>
    <row r="1" customFormat="false" ht="12.8" hidden="false" customHeight="true" outlineLevel="0" collapsed="false">
      <c r="A1" s="1" t="s">
        <v>0</v>
      </c>
    </row>
    <row r="2" customFormat="false" ht="17.15" hidden="false" customHeight="true" outlineLevel="0" collapsed="false">
      <c r="B2" s="3" t="s">
        <v>1</v>
      </c>
      <c r="C2" s="3"/>
      <c r="D2" s="3"/>
      <c r="E2" s="3"/>
      <c r="F2" s="3"/>
      <c r="G2" s="3"/>
    </row>
    <row r="3" customFormat="false" ht="17.15" hidden="false" customHeight="true" outlineLevel="0" collapsed="false">
      <c r="B3" s="3"/>
      <c r="C3" s="3"/>
      <c r="D3" s="3"/>
      <c r="E3" s="3"/>
      <c r="F3" s="3"/>
      <c r="G3" s="3"/>
    </row>
    <row r="4" customFormat="false" ht="29.1" hidden="false" customHeight="true" outlineLevel="0" collapsed="false">
      <c r="B4" s="3"/>
      <c r="C4" s="3"/>
      <c r="D4" s="3"/>
      <c r="E4" s="3"/>
      <c r="F4" s="3"/>
      <c r="G4" s="3"/>
    </row>
    <row r="5" customFormat="false" ht="91.75" hidden="false" customHeight="true" outlineLevel="0" collapsed="false">
      <c r="B5" s="3"/>
      <c r="C5" s="3"/>
      <c r="D5" s="3"/>
      <c r="E5" s="3"/>
      <c r="F5" s="3"/>
      <c r="G5" s="3"/>
    </row>
    <row r="7" customFormat="false" ht="12.8" hidden="false" customHeight="true" outlineLevel="0" collapsed="false">
      <c r="B7" s="4" t="s">
        <v>2</v>
      </c>
      <c r="C7" s="5"/>
      <c r="D7" s="6" t="str">
        <f aca="false">IF(C7="","&lt;&lt;    INSERISCI TIPO IMPIANTO","")</f>
        <v>&lt;&lt;    INSERISCI TIPO IMPIANTO</v>
      </c>
      <c r="E7" s="6"/>
      <c r="F7" s="0"/>
    </row>
    <row r="9" customFormat="false" ht="35.8" hidden="false" customHeight="true" outlineLevel="0" collapsed="false">
      <c r="B9" s="7" t="s">
        <v>3</v>
      </c>
      <c r="C9" s="8" t="n">
        <f aca="false">COUNTIF(S19:S25,"&gt;1000")</f>
        <v>0</v>
      </c>
    </row>
    <row r="10" customFormat="false" ht="12.8" hidden="false" customHeight="true" outlineLevel="0" collapsed="false">
      <c r="E10" s="9"/>
      <c r="F10" s="9"/>
      <c r="G10" s="9" t="s">
        <v>4</v>
      </c>
      <c r="T10" s="1" t="s">
        <v>5</v>
      </c>
      <c r="U10" s="1" t="n">
        <v>1</v>
      </c>
    </row>
    <row r="11" customFormat="false" ht="12.8" hidden="false" customHeight="true" outlineLevel="0" collapsed="false">
      <c r="B11" s="1" t="s">
        <v>6</v>
      </c>
      <c r="C11" s="10" t="n">
        <v>44348</v>
      </c>
      <c r="E11" s="9"/>
      <c r="F11" s="9" t="s">
        <v>7</v>
      </c>
      <c r="G11" s="11" t="n">
        <f aca="false">ROUND(C13-R28,0)</f>
        <v>51</v>
      </c>
      <c r="T11" s="1" t="s">
        <v>8</v>
      </c>
      <c r="U11" s="1" t="n">
        <v>2</v>
      </c>
    </row>
    <row r="12" customFormat="false" ht="12.8" hidden="false" customHeight="true" outlineLevel="0" collapsed="false">
      <c r="B12" s="1" t="s">
        <v>9</v>
      </c>
      <c r="C12" s="10" t="n">
        <v>44469</v>
      </c>
      <c r="D12" s="12"/>
      <c r="E12" s="9"/>
      <c r="F12" s="9" t="s">
        <v>10</v>
      </c>
      <c r="G12" s="13" t="n">
        <f aca="false">Q28</f>
        <v>1794.01709401709</v>
      </c>
      <c r="H12" s="14"/>
      <c r="T12" s="1" t="s">
        <v>11</v>
      </c>
      <c r="U12" s="1" t="n">
        <v>3</v>
      </c>
    </row>
    <row r="13" customFormat="false" ht="12.8" hidden="false" customHeight="true" outlineLevel="0" collapsed="false">
      <c r="B13" s="1" t="s">
        <v>12</v>
      </c>
      <c r="C13" s="6" t="n">
        <f aca="false">C12-C11+1</f>
        <v>122</v>
      </c>
      <c r="E13" s="9"/>
      <c r="F13" s="9" t="s">
        <v>13</v>
      </c>
      <c r="G13" s="13" t="n">
        <f aca="false">P28</f>
        <v>3.07289185326346</v>
      </c>
      <c r="H13" s="14"/>
      <c r="T13" s="1" t="s">
        <v>14</v>
      </c>
      <c r="U13" s="1" t="n">
        <v>4</v>
      </c>
    </row>
    <row r="14" customFormat="false" ht="12.8" hidden="false" customHeight="true" outlineLevel="0" collapsed="false">
      <c r="E14" s="9"/>
      <c r="F14" s="9" t="s">
        <v>15</v>
      </c>
      <c r="G14" s="13" t="n">
        <f aca="false">O28</f>
        <v>1.16823920265781</v>
      </c>
      <c r="H14" s="14"/>
      <c r="T14" s="1" t="s">
        <v>16</v>
      </c>
      <c r="U14" s="1" t="n">
        <v>5</v>
      </c>
    </row>
    <row r="15" customFormat="false" ht="12.8" hidden="false" customHeight="true" outlineLevel="0" collapsed="false">
      <c r="E15" s="15"/>
      <c r="F15" s="15" t="s">
        <v>17</v>
      </c>
      <c r="G15" s="16" t="n">
        <f aca="false">(C13-G11)*G12*G13*G14*H26/1000</f>
        <v>15089.6065934066</v>
      </c>
      <c r="H15" s="17"/>
    </row>
    <row r="16" customFormat="false" ht="12.8" hidden="false" customHeight="true" outlineLevel="0" collapsed="false">
      <c r="E16" s="15"/>
      <c r="F16" s="15" t="s">
        <v>18</v>
      </c>
      <c r="G16" s="18" t="n">
        <f aca="false">ABS(G15-N26)/N26</f>
        <v>0.00128205128205133</v>
      </c>
      <c r="H16" s="18"/>
    </row>
    <row r="18" customFormat="false" ht="47" hidden="false" customHeight="true" outlineLevel="0" collapsed="false">
      <c r="C18" s="19" t="s">
        <v>19</v>
      </c>
      <c r="D18" s="19" t="s">
        <v>20</v>
      </c>
      <c r="E18" s="20" t="s">
        <v>21</v>
      </c>
      <c r="F18" s="20" t="s">
        <v>22</v>
      </c>
      <c r="G18" s="21" t="s">
        <v>23</v>
      </c>
      <c r="H18" s="20" t="s">
        <v>24</v>
      </c>
      <c r="I18" s="22" t="s">
        <v>12</v>
      </c>
      <c r="J18" s="20" t="s">
        <v>25</v>
      </c>
      <c r="K18" s="20" t="s">
        <v>26</v>
      </c>
      <c r="L18" s="20" t="s">
        <v>27</v>
      </c>
      <c r="M18" s="19" t="s">
        <v>28</v>
      </c>
      <c r="N18" s="23" t="s">
        <v>29</v>
      </c>
      <c r="O18" s="1" t="s">
        <v>30</v>
      </c>
      <c r="P18" s="1" t="s">
        <v>31</v>
      </c>
      <c r="Q18" s="1" t="s">
        <v>32</v>
      </c>
      <c r="R18" s="1" t="s">
        <v>33</v>
      </c>
      <c r="S18" s="24" t="s">
        <v>34</v>
      </c>
    </row>
    <row r="19" customFormat="false" ht="12.8" hidden="false" customHeight="true" outlineLevel="0" collapsed="false">
      <c r="B19" s="25" t="s">
        <v>35</v>
      </c>
      <c r="C19" s="26"/>
      <c r="D19" s="27" t="n">
        <v>60</v>
      </c>
      <c r="E19" s="27"/>
      <c r="F19" s="27" t="n">
        <v>7</v>
      </c>
      <c r="G19" s="28" t="n">
        <f aca="false">ROUND(IF(ISNUMBER(C19),C19*$C$13,IF(ISNUMBER(D19),D19,IF(ISNUMBER(E19),$C$13-E19,0))),0)</f>
        <v>60</v>
      </c>
      <c r="H19" s="29" t="n">
        <v>20</v>
      </c>
      <c r="I19" s="30" t="n">
        <f aca="false">G19</f>
        <v>60</v>
      </c>
      <c r="J19" s="29" t="n">
        <v>1200</v>
      </c>
      <c r="K19" s="29" t="n">
        <v>2</v>
      </c>
      <c r="L19" s="29" t="n">
        <v>3</v>
      </c>
      <c r="M19" s="31" t="n">
        <f aca="false">L19/IF(ISNUMBER(F19)&gt;0,F19,1)</f>
        <v>0.428571428571429</v>
      </c>
      <c r="N19" s="31" t="n">
        <f aca="false">G19*H19*J19*K19*M19/1000</f>
        <v>1234.28571428572</v>
      </c>
      <c r="O19" s="32" t="n">
        <f aca="false">H19*I19*J19*K19</f>
        <v>2880000</v>
      </c>
      <c r="P19" s="32" t="n">
        <f aca="false">H19*I19*J19</f>
        <v>1440000</v>
      </c>
      <c r="Q19" s="32" t="n">
        <f aca="false">H19*I19</f>
        <v>1200</v>
      </c>
      <c r="R19" s="32" t="n">
        <f aca="false">H19</f>
        <v>20</v>
      </c>
      <c r="S19" s="33" t="n">
        <f aca="false">IF(ISNUMBER(H19) &gt; 0, 0.1*N19/H19, 0)</f>
        <v>6.17142857142858</v>
      </c>
    </row>
    <row r="20" customFormat="false" ht="12.8" hidden="false" customHeight="true" outlineLevel="0" collapsed="false">
      <c r="B20" s="25" t="s">
        <v>36</v>
      </c>
      <c r="C20" s="26" t="n">
        <v>0.8</v>
      </c>
      <c r="D20" s="27"/>
      <c r="E20" s="27"/>
      <c r="F20" s="27" t="n">
        <v>3</v>
      </c>
      <c r="G20" s="28" t="n">
        <f aca="false">ROUND(IF(ISNUMBER(C20),C20*$C$13,IF(ISNUMBER(D20),D20,IF(ISNUMBER(E20),$C$13-E20,0))),0)</f>
        <v>98</v>
      </c>
      <c r="H20" s="29" t="n">
        <v>10</v>
      </c>
      <c r="I20" s="30" t="n">
        <f aca="false">G20</f>
        <v>98</v>
      </c>
      <c r="J20" s="29" t="n">
        <v>2000</v>
      </c>
      <c r="K20" s="29" t="n">
        <v>3</v>
      </c>
      <c r="L20" s="29" t="n">
        <v>3</v>
      </c>
      <c r="M20" s="31" t="n">
        <f aca="false">L20/IF(ISNUMBER(F20)&gt;0,F20,1)</f>
        <v>1</v>
      </c>
      <c r="N20" s="31" t="n">
        <f aca="false">G20*H20*J20*K20*M20/1000</f>
        <v>5880</v>
      </c>
      <c r="O20" s="32" t="n">
        <f aca="false">H20*I20*J20*K20</f>
        <v>5880000</v>
      </c>
      <c r="P20" s="32" t="n">
        <f aca="false">H20*I20*J20</f>
        <v>1960000</v>
      </c>
      <c r="Q20" s="32" t="n">
        <f aca="false">H20*I20</f>
        <v>980</v>
      </c>
      <c r="R20" s="32" t="n">
        <f aca="false">H20</f>
        <v>10</v>
      </c>
      <c r="S20" s="33" t="n">
        <f aca="false">IF(ISNUMBER(H20) &gt; 0, 0.1*N20/H20, 0)</f>
        <v>58.8</v>
      </c>
    </row>
    <row r="21" customFormat="false" ht="12.8" hidden="false" customHeight="true" outlineLevel="0" collapsed="false">
      <c r="B21" s="25" t="s">
        <v>37</v>
      </c>
      <c r="C21" s="26"/>
      <c r="D21" s="27"/>
      <c r="E21" s="27" t="n">
        <v>16</v>
      </c>
      <c r="F21" s="27"/>
      <c r="G21" s="28" t="n">
        <f aca="false">ROUND(IF(ISNUMBER(C21),C21*$C$13,IF(ISNUMBER(D21),D21,IF(ISNUMBER(E21),$C$13-E21,0))),0)</f>
        <v>106</v>
      </c>
      <c r="H21" s="29" t="n">
        <v>1</v>
      </c>
      <c r="I21" s="30" t="n">
        <f aca="false">G21</f>
        <v>106</v>
      </c>
      <c r="J21" s="29" t="n">
        <v>6000</v>
      </c>
      <c r="K21" s="29" t="n">
        <v>6</v>
      </c>
      <c r="L21" s="29" t="n">
        <v>2</v>
      </c>
      <c r="M21" s="31" t="n">
        <f aca="false">L21/IF(ISNUMBER(F21)&gt;0,F21,1)</f>
        <v>2</v>
      </c>
      <c r="N21" s="31" t="n">
        <f aca="false">G21*H21*J21*K21*M21/1000</f>
        <v>7632</v>
      </c>
      <c r="O21" s="32" t="n">
        <f aca="false">H21*I21*J21*K21</f>
        <v>3816000</v>
      </c>
      <c r="P21" s="32" t="n">
        <f aca="false">H21*I21*J21</f>
        <v>636000</v>
      </c>
      <c r="Q21" s="32" t="n">
        <f aca="false">H21*I21</f>
        <v>106</v>
      </c>
      <c r="R21" s="32" t="n">
        <f aca="false">H21</f>
        <v>1</v>
      </c>
      <c r="S21" s="33" t="n">
        <f aca="false">IF(ISNUMBER(H21) &gt; 0, 0.1*N21/H21, 0)</f>
        <v>763.2</v>
      </c>
    </row>
    <row r="22" customFormat="false" ht="12.8" hidden="false" customHeight="true" outlineLevel="0" collapsed="false">
      <c r="B22" s="25" t="s">
        <v>38</v>
      </c>
      <c r="C22" s="26"/>
      <c r="D22" s="27"/>
      <c r="E22" s="27"/>
      <c r="F22" s="27" t="s">
        <v>39</v>
      </c>
      <c r="G22" s="28" t="n">
        <f aca="false">ROUND(IF(ISNUMBER(C22),C22*$C$13,IF(ISNUMBER(D22),D22,IF(ISNUMBER(E22),$C$13-E22,0))),0)</f>
        <v>0</v>
      </c>
      <c r="H22" s="29"/>
      <c r="I22" s="30" t="n">
        <f aca="false">G22</f>
        <v>0</v>
      </c>
      <c r="J22" s="29"/>
      <c r="K22" s="29"/>
      <c r="L22" s="29"/>
      <c r="M22" s="31" t="n">
        <f aca="false">L22/IF(ISNUMBER(F22)&gt;0,F22,1)</f>
        <v>0</v>
      </c>
      <c r="N22" s="31" t="n">
        <f aca="false">G22*H22*J22*K22*M22/1000</f>
        <v>0</v>
      </c>
      <c r="O22" s="32" t="n">
        <f aca="false">H22*I22*J22*K22</f>
        <v>0</v>
      </c>
      <c r="P22" s="32" t="n">
        <f aca="false">H22*I22*J22</f>
        <v>0</v>
      </c>
      <c r="Q22" s="32" t="n">
        <f aca="false">H22*I22</f>
        <v>0</v>
      </c>
      <c r="R22" s="32" t="n">
        <f aca="false">H22</f>
        <v>0</v>
      </c>
      <c r="S22" s="33" t="n">
        <f aca="false">IF(ISNUMBER(H22) &gt; 0, 0.1*N22/H22, 0)</f>
        <v>0</v>
      </c>
    </row>
    <row r="23" customFormat="false" ht="12.8" hidden="false" customHeight="true" outlineLevel="0" collapsed="false">
      <c r="B23" s="25" t="s">
        <v>40</v>
      </c>
      <c r="C23" s="26"/>
      <c r="D23" s="27"/>
      <c r="E23" s="27" t="s">
        <v>41</v>
      </c>
      <c r="F23" s="27"/>
      <c r="G23" s="28" t="n">
        <f aca="false">ROUND(IF(ISNUMBER(C23),C23*$C$13,IF(ISNUMBER(D23),D23,IF(ISNUMBER(E23),$C$13-E23,0))),0)</f>
        <v>0</v>
      </c>
      <c r="H23" s="29"/>
      <c r="I23" s="30" t="n">
        <f aca="false">G23</f>
        <v>0</v>
      </c>
      <c r="J23" s="29"/>
      <c r="K23" s="29"/>
      <c r="L23" s="29"/>
      <c r="M23" s="31" t="n">
        <f aca="false">L23/IF(ISNUMBER(F23)&gt;0,F23,1)</f>
        <v>0</v>
      </c>
      <c r="N23" s="31" t="n">
        <f aca="false">G23*H23*J23*K23*M23/1000</f>
        <v>0</v>
      </c>
      <c r="O23" s="32" t="n">
        <f aca="false">H23*I23*J23*K23</f>
        <v>0</v>
      </c>
      <c r="P23" s="32" t="n">
        <f aca="false">H23*I23*J23</f>
        <v>0</v>
      </c>
      <c r="Q23" s="32" t="n">
        <f aca="false">H23*I23</f>
        <v>0</v>
      </c>
      <c r="R23" s="32" t="n">
        <f aca="false">H23</f>
        <v>0</v>
      </c>
      <c r="S23" s="33" t="n">
        <f aca="false">IF(ISNUMBER(H23) &gt; 0, 0.1*N23/H23, 0)</f>
        <v>0</v>
      </c>
    </row>
    <row r="24" customFormat="false" ht="12.8" hidden="false" customHeight="true" outlineLevel="0" collapsed="false">
      <c r="B24" s="25" t="s">
        <v>42</v>
      </c>
      <c r="C24" s="26" t="n">
        <v>0.22</v>
      </c>
      <c r="D24" s="27"/>
      <c r="E24" s="27"/>
      <c r="F24" s="27"/>
      <c r="G24" s="28" t="n">
        <f aca="false">ROUND(IF(ISNUMBER(C24),C24*$C$13,IF(ISNUMBER(D24),D24,IF(ISNUMBER(E24),$C$13-E24,0))),0)</f>
        <v>27</v>
      </c>
      <c r="H24" s="29" t="n">
        <v>2</v>
      </c>
      <c r="I24" s="30" t="n">
        <f aca="false">G24</f>
        <v>27</v>
      </c>
      <c r="J24" s="29" t="n">
        <v>3000</v>
      </c>
      <c r="K24" s="29" t="n">
        <v>2</v>
      </c>
      <c r="L24" s="29" t="n">
        <v>1</v>
      </c>
      <c r="M24" s="31" t="n">
        <f aca="false">L24/IF(ISNUMBER(F24)&gt;0,F24,1)</f>
        <v>1</v>
      </c>
      <c r="N24" s="31" t="n">
        <f aca="false">G24*H24*J24*K24*M24/1000</f>
        <v>324</v>
      </c>
      <c r="O24" s="32" t="n">
        <f aca="false">H24*I24*J24*K24</f>
        <v>324000</v>
      </c>
      <c r="P24" s="32" t="n">
        <f aca="false">H24*I24*J24</f>
        <v>162000</v>
      </c>
      <c r="Q24" s="32" t="n">
        <f aca="false">H24*I24</f>
        <v>54</v>
      </c>
      <c r="R24" s="32" t="n">
        <f aca="false">H24</f>
        <v>2</v>
      </c>
      <c r="S24" s="33" t="n">
        <f aca="false">IF(ISNUMBER(H24) &gt; 0, 0.1*N24/H24, 0)</f>
        <v>16.2</v>
      </c>
    </row>
    <row r="25" customFormat="false" ht="12.8" hidden="false" customHeight="true" outlineLevel="0" collapsed="false">
      <c r="B25" s="25" t="s">
        <v>43</v>
      </c>
      <c r="C25" s="26"/>
      <c r="D25" s="27"/>
      <c r="E25" s="27"/>
      <c r="F25" s="27"/>
      <c r="G25" s="28" t="n">
        <f aca="false">ROUND(IF(ISNUMBER(C25),C25*$C$13,IF(ISNUMBER(D25),D25,IF(ISNUMBER(E25),$C$13-E25,0))),0)</f>
        <v>0</v>
      </c>
      <c r="H25" s="29"/>
      <c r="I25" s="30" t="n">
        <f aca="false">G25</f>
        <v>0</v>
      </c>
      <c r="J25" s="29"/>
      <c r="K25" s="29"/>
      <c r="L25" s="29"/>
      <c r="M25" s="31" t="n">
        <f aca="false">L25/IF(ISNUMBER(F25)&gt;0,F25,1)</f>
        <v>0</v>
      </c>
      <c r="N25" s="31" t="n">
        <f aca="false">G25*H25*J25*K25*M25/1000</f>
        <v>0</v>
      </c>
      <c r="O25" s="32" t="n">
        <f aca="false">H25*I25*J25*K25</f>
        <v>0</v>
      </c>
      <c r="P25" s="32" t="n">
        <f aca="false">H25*I25*J25</f>
        <v>0</v>
      </c>
      <c r="Q25" s="32" t="n">
        <f aca="false">H25*I25</f>
        <v>0</v>
      </c>
      <c r="R25" s="32" t="n">
        <f aca="false">H25</f>
        <v>0</v>
      </c>
      <c r="S25" s="33" t="n">
        <f aca="false">IF(ISNUMBER(H25) &gt; 0, 0.1*N25/H25, 0)</f>
        <v>0</v>
      </c>
    </row>
    <row r="26" customFormat="false" ht="12.8" hidden="false" customHeight="true" outlineLevel="0" collapsed="false">
      <c r="H26" s="34" t="n">
        <f aca="false">SUM(H19:H25)</f>
        <v>33</v>
      </c>
      <c r="I26" s="35"/>
      <c r="N26" s="36" t="n">
        <f aca="false">SUM(N19:N25)</f>
        <v>15070.2857142857</v>
      </c>
      <c r="O26" s="37" t="n">
        <f aca="false">SUM(O19:O25)/1000</f>
        <v>12900</v>
      </c>
      <c r="P26" s="37" t="n">
        <f aca="false">SUM(P19:P25)/1000</f>
        <v>4198</v>
      </c>
      <c r="Q26" s="37" t="n">
        <f aca="false">SUM(Q19:Q25)/1000</f>
        <v>2.34</v>
      </c>
      <c r="R26" s="37" t="n">
        <f aca="false">SUM(R19:R25)/1000</f>
        <v>0.033</v>
      </c>
      <c r="S26" s="32"/>
    </row>
    <row r="28" customFormat="false" ht="138.8" hidden="false" customHeight="true" outlineLevel="0" collapsed="false">
      <c r="C28" s="38" t="s">
        <v>44</v>
      </c>
      <c r="D28" s="38"/>
      <c r="E28" s="38"/>
      <c r="F28" s="38"/>
      <c r="G28" s="38"/>
      <c r="O28" s="39" t="n">
        <f aca="false">N26/O26</f>
        <v>1.16823920265781</v>
      </c>
      <c r="P28" s="39" t="n">
        <f aca="false">N26/(P26*O28)</f>
        <v>3.07289185326346</v>
      </c>
      <c r="Q28" s="39" t="n">
        <f aca="false">N26/(O28*P28*Q26)</f>
        <v>1794.01709401709</v>
      </c>
      <c r="R28" s="1" t="n">
        <f aca="false">N26/(O28*P28*Q28*R26)</f>
        <v>70.9090909090909</v>
      </c>
    </row>
    <row r="29" customFormat="false" ht="122.35" hidden="false" customHeight="true" outlineLevel="0" collapsed="false">
      <c r="C29" s="38" t="s">
        <v>45</v>
      </c>
      <c r="D29" s="38"/>
      <c r="E29" s="38"/>
      <c r="F29" s="38"/>
      <c r="G29" s="38"/>
    </row>
  </sheetData>
  <sheetProtection sheet="true" objects="true" scenarios="true"/>
  <mergeCells count="4">
    <mergeCell ref="B2:G5"/>
    <mergeCell ref="D7:E7"/>
    <mergeCell ref="C28:G28"/>
    <mergeCell ref="C29:G29"/>
  </mergeCells>
  <conditionalFormatting sqref="C13">
    <cfRule type="cellIs" priority="2" operator="lessThan" aboveAverage="0" equalAverage="0" bottom="0" percent="0" rank="0" text="" dxfId="0">
      <formula>0</formula>
    </cfRule>
  </conditionalFormatting>
  <conditionalFormatting sqref="G19">
    <cfRule type="cellIs" priority="3" operator="greaterThan" aboveAverage="0" equalAverage="0" bottom="0" percent="0" rank="0" text="" dxfId="0">
      <formula>$C$13</formula>
    </cfRule>
  </conditionalFormatting>
  <conditionalFormatting sqref="G25">
    <cfRule type="cellIs" priority="4" operator="greaterThan" aboveAverage="0" equalAverage="0" bottom="0" percent="0" rank="0" text="" dxfId="0">
      <formula>$C$13</formula>
    </cfRule>
  </conditionalFormatting>
  <conditionalFormatting sqref="G24">
    <cfRule type="cellIs" priority="5" operator="greaterThan" aboveAverage="0" equalAverage="0" bottom="0" percent="0" rank="0" text="" dxfId="0">
      <formula>$C$13</formula>
    </cfRule>
  </conditionalFormatting>
  <conditionalFormatting sqref="G23">
    <cfRule type="cellIs" priority="6" operator="greaterThan" aboveAverage="0" equalAverage="0" bottom="0" percent="0" rank="0" text="" dxfId="0">
      <formula>$C$13</formula>
    </cfRule>
  </conditionalFormatting>
  <conditionalFormatting sqref="G22">
    <cfRule type="cellIs" priority="7" operator="greaterThan" aboveAverage="0" equalAverage="0" bottom="0" percent="0" rank="0" text="" dxfId="0">
      <formula>$C$13</formula>
    </cfRule>
  </conditionalFormatting>
  <conditionalFormatting sqref="G21">
    <cfRule type="cellIs" priority="8" operator="greaterThan" aboveAverage="0" equalAverage="0" bottom="0" percent="0" rank="0" text="" dxfId="0">
      <formula>$C$13</formula>
    </cfRule>
  </conditionalFormatting>
  <conditionalFormatting sqref="G20">
    <cfRule type="cellIs" priority="9" operator="greaterThan" aboveAverage="0" equalAverage="0" bottom="0" percent="0" rank="0" text="" dxfId="0">
      <formula>$C$13</formula>
    </cfRule>
  </conditionalFormatting>
  <conditionalFormatting sqref="H26">
    <cfRule type="cellIs" priority="10" operator="lessThanOrEqual" aboveAverage="0" equalAverage="0" bottom="0" percent="0" rank="0" text="" dxfId="0">
      <formula>0</formula>
    </cfRule>
  </conditionalFormatting>
  <conditionalFormatting sqref="L19:L21">
    <cfRule type="cellIs" priority="11" operator="greaterThan" aboveAverage="0" equalAverage="0" bottom="0" percent="0" rank="0" text="" dxfId="0">
      <formula>24</formula>
    </cfRule>
  </conditionalFormatting>
  <conditionalFormatting sqref="G12:G14">
    <cfRule type="cellIs" priority="12" operator="lessThanOrEqual" aboveAverage="0" equalAverage="0" bottom="0" percent="0" rank="0" text="" dxfId="0">
      <formula>0</formula>
    </cfRule>
  </conditionalFormatting>
  <conditionalFormatting sqref="G11">
    <cfRule type="cellIs" priority="13" operator="greaterThan" aboveAverage="0" equalAverage="0" bottom="0" percent="0" rank="0" text="" dxfId="0">
      <formula>$C$13</formula>
    </cfRule>
    <cfRule type="cellIs" priority="14" operator="lessThan" aboveAverage="0" equalAverage="0" bottom="0" percent="0" rank="0" text="" dxfId="0">
      <formula>0</formula>
    </cfRule>
  </conditionalFormatting>
  <conditionalFormatting sqref="G12">
    <cfRule type="cellIs" priority="15" operator="lessThanOrEqual" aboveAverage="0" equalAverage="0" bottom="0" percent="0" rank="0" text="" dxfId="0">
      <formula>0</formula>
    </cfRule>
  </conditionalFormatting>
  <conditionalFormatting sqref="G13">
    <cfRule type="cellIs" priority="16" operator="lessThanOrEqual" aboveAverage="0" equalAverage="0" bottom="0" percent="0" rank="0" text="" dxfId="0">
      <formula>0</formula>
    </cfRule>
  </conditionalFormatting>
  <conditionalFormatting sqref="G16:H16">
    <cfRule type="cellIs" priority="17" operator="greaterThan" aboveAverage="0" equalAverage="0" bottom="0" percent="0" rank="0" text="" dxfId="1">
      <formula>0.02</formula>
    </cfRule>
  </conditionalFormatting>
  <conditionalFormatting sqref="B21">
    <cfRule type="expression" priority="18" aboveAverage="0" equalAverage="0" bottom="0" percent="0" rank="0" text="" dxfId="0">
      <formula>IF(COUNTA(valori_ponderati!$C$21:$E$21)&gt;1, 1, 0)</formula>
    </cfRule>
  </conditionalFormatting>
  <conditionalFormatting sqref="B20">
    <cfRule type="expression" priority="19" aboveAverage="0" equalAverage="0" bottom="0" percent="0" rank="0" text="" dxfId="0">
      <formula>IF(COUNTA(valori_ponderati!$C$20:$E$20)&gt;1, 1, 0)</formula>
    </cfRule>
  </conditionalFormatting>
  <conditionalFormatting sqref="B22">
    <cfRule type="expression" priority="20" aboveAverage="0" equalAverage="0" bottom="0" percent="0" rank="0" text="" dxfId="0">
      <formula>IF(COUNTA(valori_ponderati!$C$22:$E$22)&gt;1, 1, 0)</formula>
    </cfRule>
  </conditionalFormatting>
  <conditionalFormatting sqref="B23">
    <cfRule type="expression" priority="21" aboveAverage="0" equalAverage="0" bottom="0" percent="0" rank="0" text="" dxfId="0">
      <formula>IF(COUNTA(valori_ponderati!$C$23:$E$23)&gt;1, 1, 0)</formula>
    </cfRule>
  </conditionalFormatting>
  <conditionalFormatting sqref="B24">
    <cfRule type="expression" priority="22" aboveAverage="0" equalAverage="0" bottom="0" percent="0" rank="0" text="" dxfId="0">
      <formula>IF(COUNTA(valori_ponderati!$C$24:$E$24)&gt;1, 1, 0)</formula>
    </cfRule>
  </conditionalFormatting>
  <conditionalFormatting sqref="B25">
    <cfRule type="expression" priority="23" aboveAverage="0" equalAverage="0" bottom="0" percent="0" rank="0" text="" dxfId="0">
      <formula>IF(COUNTA(valori_ponderati!$C$25:$E$25)&gt;1, 1, 0)</formula>
    </cfRule>
  </conditionalFormatting>
  <conditionalFormatting sqref="G14">
    <cfRule type="cellIs" priority="24" operator="lessThanOrEqual" aboveAverage="0" equalAverage="0" bottom="0" percent="0" rank="0" text="" dxfId="0">
      <formula>0</formula>
    </cfRule>
    <cfRule type="cellIs" priority="25" operator="greaterThan" aboveAverage="0" equalAverage="0" bottom="0" percent="0" rank="0" text="" dxfId="0">
      <formula>24</formula>
    </cfRule>
  </conditionalFormatting>
  <conditionalFormatting sqref="B19">
    <cfRule type="expression" priority="26" aboveAverage="0" equalAverage="0" bottom="0" percent="0" rank="0" text="" dxfId="0">
      <formula>IF(COUNTA(valori_ponderati!$C$19:$E$19)&gt;1, 1, 0)</formula>
    </cfRule>
  </conditionalFormatting>
  <conditionalFormatting sqref="S19:S25">
    <cfRule type="cellIs" priority="27" operator="greaterThanOrEqual" aboveAverage="0" equalAverage="0" bottom="0" percent="0" rank="0" text="" dxfId="0">
      <formula>1000</formula>
    </cfRule>
  </conditionalFormatting>
  <conditionalFormatting sqref="C7">
    <cfRule type="cellIs" priority="28" operator="equal" aboveAverage="0" equalAverage="0" bottom="0" percent="0" rank="0" text="" dxfId="0">
      <formula>0</formula>
    </cfRule>
  </conditionalFormatting>
  <conditionalFormatting sqref="D7:E7">
    <cfRule type="expression" priority="29" aboveAverage="0" equalAverage="0" bottom="0" percent="0" rank="0" text="" dxfId="0">
      <formula>IF(valori_ponderati!$C$7="",1,0)</formula>
    </cfRule>
  </conditionalFormatting>
  <conditionalFormatting sqref="J19:J25">
    <cfRule type="expression" priority="30" aboveAverage="0" equalAverage="0" bottom="0" percent="0" rank="0" text="" dxfId="0">
      <formula>IF(OR(AND($C$7 = "goccia",G19&gt;0,J19 &lt; 1000), AND($C$7 = "pioggia",G19&gt;0,J19 &gt; 200),AND($C$7 = "pioggia lenta",G19&gt;0,J19 &gt; 750)), 1, 0)</formula>
    </cfRule>
  </conditionalFormatting>
  <conditionalFormatting sqref="B9:C9">
    <cfRule type="expression" priority="31" aboveAverage="0" equalAverage="0" bottom="0" percent="0" rank="0" text="" dxfId="0">
      <formula>IF($C$9 &gt; 0, 1, 0)</formula>
    </cfRule>
  </conditionalFormatting>
  <dataValidations count="7">
    <dataValidation allowBlank="false" errorStyle="stop" operator="equal" showDropDown="false" showErrorMessage="true" showInputMessage="false" sqref="C7" type="list">
      <formula1>valori_ponderati!$T$10:$T$14</formula1>
      <formula2>0</formula2>
    </dataValidation>
    <dataValidation allowBlank="false" errorStyle="stop" operator="greaterThanOrEqual" showDropDown="false" showErrorMessage="true" showInputMessage="false" sqref="C11:C12" type="date">
      <formula1>43101</formula1>
      <formula2>0</formula2>
    </dataValidation>
    <dataValidation allowBlank="true" errorStyle="stop" operator="between" showDropDown="false" showErrorMessage="true" showInputMessage="false" sqref="C19:C25" type="decimal">
      <formula1>0</formula1>
      <formula2>1</formula2>
    </dataValidation>
    <dataValidation allowBlank="true" errorStyle="stop" operator="between" showDropDown="false" showErrorMessage="true" showInputMessage="false" sqref="D19:E25" type="whole">
      <formula1>0</formula1>
      <formula2>$C$13</formula2>
    </dataValidation>
    <dataValidation allowBlank="true" errorStyle="stop" operator="greaterThan" showDropDown="false" showErrorMessage="true" showInputMessage="false" sqref="F19:F25" type="decimal">
      <formula1>0</formula1>
      <formula2>0</formula2>
    </dataValidation>
    <dataValidation allowBlank="true" errorStyle="stop" operator="greaterThanOrEqual" showDropDown="false" showErrorMessage="true" showInputMessage="false" sqref="H19:K25" type="decimal">
      <formula1>0</formula1>
      <formula2>0</formula2>
    </dataValidation>
    <dataValidation allowBlank="true" errorStyle="stop" operator="between" showDropDown="false" showErrorMessage="true" showInputMessage="false" sqref="L19:L25" type="decimal">
      <formula1>0</formula1>
      <formula2>24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1967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2021-05-27T10:11:18Z</dcterms:created>
  <dc:creator/>
  <dc:description/>
  <dc:language>en-US</dc:language>
  <cp:lastModifiedBy/>
  <dcterms:modified xsi:type="dcterms:W3CDTF">2023-11-13T10:42:19Z</dcterms:modified>
  <cp:revision>90</cp:revision>
  <dc:subject/>
  <dc:title/>
</cp:coreProperties>
</file>